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xcel espresso\90 - calendario 2.0\"/>
    </mc:Choice>
  </mc:AlternateContent>
  <xr:revisionPtr revIDLastSave="0" documentId="13_ncr:1_{36B6FA05-1EDB-4586-82FE-73438500025A}" xr6:coauthVersionLast="40" xr6:coauthVersionMax="47" xr10:uidLastSave="{00000000-0000-0000-0000-000000000000}"/>
  <bookViews>
    <workbookView xWindow="-120" yWindow="-120" windowWidth="29040" windowHeight="15720" xr2:uid="{9BEAB644-7419-4A41-9926-BCE0298C701A}"/>
  </bookViews>
  <sheets>
    <sheet name="Excel Espresso" sheetId="18" r:id="rId1"/>
    <sheet name="festività" sheetId="17" r:id="rId2"/>
    <sheet name="pasqua" sheetId="11" r:id="rId3"/>
    <sheet name="eventi" sheetId="15" r:id="rId4"/>
    <sheet name="icone" sheetId="9" r:id="rId5"/>
  </sheets>
  <definedNames>
    <definedName name="_xlnm.Print_Area" localSheetId="0">'Excel Espresso'!$A$1:$H$14</definedName>
    <definedName name="eventi">eventi!$A:$G</definedName>
    <definedName name="festività">festività!$A$3:$C$14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18" l="1"/>
  <c r="J2" i="18" s="1"/>
  <c r="B5" i="17"/>
  <c r="B6" i="17"/>
  <c r="A6" i="17"/>
  <c r="A5" i="17"/>
  <c r="C1" i="17"/>
  <c r="A4" i="17" s="1"/>
  <c r="B4" i="17" s="1"/>
  <c r="B3" i="18"/>
  <c r="C3" i="18" s="1"/>
  <c r="C4" i="18" s="1"/>
  <c r="B4" i="18" l="1"/>
  <c r="A4" i="18"/>
  <c r="A3" i="17"/>
  <c r="C5" i="18"/>
  <c r="C6" i="18" s="1"/>
  <c r="D3" i="18"/>
  <c r="D4" i="18" s="1"/>
  <c r="B5" i="18"/>
  <c r="B6" i="18" s="1"/>
  <c r="B7" i="18" l="1"/>
  <c r="B8" i="18" s="1"/>
  <c r="A6" i="18"/>
  <c r="C7" i="18"/>
  <c r="C8" i="18" s="1"/>
  <c r="B3" i="17"/>
  <c r="F4" i="15"/>
  <c r="G4" i="15" s="1"/>
  <c r="F7" i="15"/>
  <c r="G7" i="15" s="1"/>
  <c r="D5" i="18"/>
  <c r="D6" i="18" s="1"/>
  <c r="E3" i="18"/>
  <c r="E4" i="18" s="1"/>
  <c r="D7" i="18" l="1"/>
  <c r="D8" i="18" s="1"/>
  <c r="B9" i="18"/>
  <c r="B10" i="18" s="1"/>
  <c r="A8" i="18"/>
  <c r="C9" i="18"/>
  <c r="C10" i="18" s="1"/>
  <c r="F3" i="18"/>
  <c r="F4" i="18" s="1"/>
  <c r="E5" i="18"/>
  <c r="E6" i="18" s="1"/>
  <c r="B11" i="18" l="1"/>
  <c r="B12" i="18" s="1"/>
  <c r="A10" i="18"/>
  <c r="E7" i="18"/>
  <c r="E8" i="18" s="1"/>
  <c r="D9" i="18"/>
  <c r="D10" i="18" s="1"/>
  <c r="C11" i="18"/>
  <c r="C12" i="18" s="1"/>
  <c r="G3" i="18"/>
  <c r="G4" i="18" s="1"/>
  <c r="F5" i="18"/>
  <c r="F6" i="18" s="1"/>
  <c r="E9" i="18" l="1"/>
  <c r="E10" i="18" s="1"/>
  <c r="F7" i="18"/>
  <c r="F8" i="18" s="1"/>
  <c r="C13" i="18"/>
  <c r="C14" i="18" s="1"/>
  <c r="D11" i="18"/>
  <c r="D12" i="18" s="1"/>
  <c r="B13" i="18"/>
  <c r="B14" i="18" s="1"/>
  <c r="A12" i="18"/>
  <c r="H3" i="18"/>
  <c r="H4" i="18" s="1"/>
  <c r="G5" i="18"/>
  <c r="G6" i="18" s="1"/>
  <c r="H5" i="18" l="1"/>
  <c r="H6" i="18" s="1"/>
  <c r="A14" i="18"/>
  <c r="E11" i="18"/>
  <c r="E12" i="18" s="1"/>
  <c r="D13" i="18"/>
  <c r="D14" i="18" s="1"/>
  <c r="G7" i="18"/>
  <c r="G8" i="18" s="1"/>
  <c r="F9" i="18"/>
  <c r="F10" i="18" s="1"/>
  <c r="A10" i="17"/>
  <c r="B10" i="17" s="1"/>
  <c r="H7" i="18" l="1"/>
  <c r="G9" i="18"/>
  <c r="G10" i="18" s="1"/>
  <c r="F11" i="18"/>
  <c r="F12" i="18" s="1"/>
  <c r="E13" i="18"/>
  <c r="E14" i="18" s="1"/>
  <c r="A12" i="17"/>
  <c r="B12" i="17" s="1"/>
  <c r="A13" i="17"/>
  <c r="B13" i="17" s="1"/>
  <c r="A11" i="17"/>
  <c r="B11" i="17" s="1"/>
  <c r="A8" i="17"/>
  <c r="B8" i="17" s="1"/>
  <c r="A14" i="17"/>
  <c r="B14" i="17" s="1"/>
  <c r="A7" i="17"/>
  <c r="A9" i="17"/>
  <c r="B9" i="17" s="1"/>
  <c r="H9" i="18" l="1"/>
  <c r="H10" i="18" s="1"/>
  <c r="H8" i="18"/>
  <c r="F13" i="18"/>
  <c r="F14" i="18" s="1"/>
  <c r="G11" i="18"/>
  <c r="G12" i="18" s="1"/>
  <c r="B7" i="17"/>
  <c r="F17" i="15"/>
  <c r="G17" i="15" s="1"/>
  <c r="F12" i="15"/>
  <c r="G12" i="15" s="1"/>
  <c r="F20" i="15"/>
  <c r="G20" i="15" s="1"/>
  <c r="F15" i="15"/>
  <c r="G15" i="15" s="1"/>
  <c r="F9" i="15"/>
  <c r="G9" i="15" s="1"/>
  <c r="F3" i="15"/>
  <c r="G3" i="15" s="1"/>
  <c r="F16" i="15"/>
  <c r="G16" i="15" s="1"/>
  <c r="F2" i="15"/>
  <c r="G2" i="15" s="1"/>
  <c r="F6" i="15"/>
  <c r="G6" i="15" s="1"/>
  <c r="F14" i="15"/>
  <c r="G14" i="15" s="1"/>
  <c r="F11" i="15"/>
  <c r="G11" i="15" s="1"/>
  <c r="F5" i="15"/>
  <c r="G5" i="15" s="1"/>
  <c r="F10" i="15"/>
  <c r="G10" i="15" s="1"/>
  <c r="F13" i="15"/>
  <c r="G13" i="15" s="1"/>
  <c r="F18" i="15"/>
  <c r="G18" i="15" s="1"/>
  <c r="F8" i="15"/>
  <c r="G8" i="15" s="1"/>
  <c r="F19" i="15"/>
  <c r="G19" i="15" s="1"/>
  <c r="F13" i="11"/>
  <c r="F12" i="11"/>
  <c r="F11" i="11"/>
  <c r="F14" i="11" s="1"/>
  <c r="G11" i="11"/>
  <c r="G13" i="11"/>
  <c r="G12" i="11"/>
  <c r="H11" i="18" l="1"/>
  <c r="H12" i="18" s="1"/>
  <c r="H13" i="18"/>
  <c r="H14" i="18" s="1"/>
  <c r="G13" i="18"/>
  <c r="G14" i="18" s="1"/>
  <c r="F15" i="11"/>
  <c r="F17" i="11" s="1"/>
  <c r="AM17" i="11"/>
  <c r="AK17" i="11"/>
  <c r="AK16" i="11"/>
  <c r="AK15" i="11"/>
  <c r="AK14" i="11"/>
  <c r="AK13" i="11"/>
  <c r="G14" i="11"/>
  <c r="F18" i="11" l="1"/>
  <c r="B20" i="11" s="1"/>
  <c r="B21" i="11" s="1"/>
  <c r="G15" i="11"/>
  <c r="G18" i="11"/>
  <c r="G17" i="11"/>
  <c r="AK21" i="11" l="1"/>
</calcChain>
</file>

<file path=xl/sharedStrings.xml><?xml version="1.0" encoding="utf-8"?>
<sst xmlns="http://schemas.openxmlformats.org/spreadsheetml/2006/main" count="135" uniqueCount="104">
  <si>
    <t>Lunedì</t>
  </si>
  <si>
    <t>Martedì</t>
  </si>
  <si>
    <t>Mercoledì</t>
  </si>
  <si>
    <t>Giovedì</t>
  </si>
  <si>
    <t>Venerdì</t>
  </si>
  <si>
    <t>Sabato</t>
  </si>
  <si>
    <t>Domenica</t>
  </si>
  <si>
    <t>DATA</t>
  </si>
  <si>
    <t>DESCRIZIONE</t>
  </si>
  <si>
    <t>Capodanno</t>
  </si>
  <si>
    <t>Epifania</t>
  </si>
  <si>
    <t>Pasqua</t>
  </si>
  <si>
    <t>Pasquetta</t>
  </si>
  <si>
    <t>Festa della Liberazione</t>
  </si>
  <si>
    <t>Festa dei Lavoratori</t>
  </si>
  <si>
    <t>Festa della Repubblica</t>
  </si>
  <si>
    <t>Ferragosto</t>
  </si>
  <si>
    <t>Immacolata Concezione</t>
  </si>
  <si>
    <t>Natale</t>
  </si>
  <si>
    <t>Santo Stefano</t>
  </si>
  <si>
    <t>week</t>
  </si>
  <si>
    <t>oggi</t>
  </si>
  <si>
    <t>💰</t>
  </si>
  <si>
    <t>🎂</t>
  </si>
  <si>
    <t>🚗</t>
  </si>
  <si>
    <t>🎮</t>
  </si>
  <si>
    <t>🍽</t>
  </si>
  <si>
    <t>⚽</t>
  </si>
  <si>
    <t>🏠</t>
  </si>
  <si>
    <t>📽</t>
  </si>
  <si>
    <t>🏛</t>
  </si>
  <si>
    <t>🥂</t>
  </si>
  <si>
    <t>🐕‍🦺</t>
  </si>
  <si>
    <t>🛠</t>
  </si>
  <si>
    <t>✈</t>
  </si>
  <si>
    <t>🏖</t>
  </si>
  <si>
    <t>❓</t>
  </si>
  <si>
    <t>✔</t>
  </si>
  <si>
    <t>Computer Game</t>
  </si>
  <si>
    <t>Office</t>
  </si>
  <si>
    <t>Party</t>
  </si>
  <si>
    <t>festività</t>
  </si>
  <si>
    <t>unione</t>
  </si>
  <si>
    <t>EVENTO 1</t>
  </si>
  <si>
    <t xml:space="preserve">EVENTO 2 </t>
  </si>
  <si>
    <t>Tagliando auto</t>
  </si>
  <si>
    <t>Bollo auto</t>
  </si>
  <si>
    <t>Compleanno Roby</t>
  </si>
  <si>
    <t>M</t>
  </si>
  <si>
    <t>N</t>
  </si>
  <si>
    <t>1900-2099</t>
  </si>
  <si>
    <t>ANNO</t>
  </si>
  <si>
    <t>a</t>
  </si>
  <si>
    <t>b</t>
  </si>
  <si>
    <t>c</t>
  </si>
  <si>
    <t>d</t>
  </si>
  <si>
    <t>e</t>
  </si>
  <si>
    <t>data</t>
  </si>
  <si>
    <t>giorno</t>
  </si>
  <si>
    <t>mese</t>
  </si>
  <si>
    <t>(19 * a + M) mod 30</t>
  </si>
  <si>
    <t>(2 * b + 4 * c + 6 * d + N) mod 7</t>
  </si>
  <si>
    <t>Anni</t>
  </si>
  <si>
    <t>1583-1699</t>
  </si>
  <si>
    <t>1700-1799</t>
  </si>
  <si>
    <t>1800-1899</t>
  </si>
  <si>
    <t>2100-2199</t>
  </si>
  <si>
    <t>2200-2299</t>
  </si>
  <si>
    <t>2300-2399</t>
  </si>
  <si>
    <t>2400-2499</t>
  </si>
  <si>
    <t>ANNO mod 19</t>
  </si>
  <si>
    <t>ANNO mod 4</t>
  </si>
  <si>
    <t>ANNO mod 7</t>
  </si>
  <si>
    <t>data  corr.</t>
  </si>
  <si>
    <t>Icona</t>
  </si>
  <si>
    <t>Motivo</t>
  </si>
  <si>
    <t>Vuoto</t>
  </si>
  <si>
    <t>Banca</t>
  </si>
  <si>
    <t>Compleanni</t>
  </si>
  <si>
    <t>Auto</t>
  </si>
  <si>
    <t>Cena</t>
  </si>
  <si>
    <t>Meccanico</t>
  </si>
  <si>
    <t>Viaggi</t>
  </si>
  <si>
    <t>Vacanze</t>
  </si>
  <si>
    <t>Casa</t>
  </si>
  <si>
    <t>Spunta</t>
  </si>
  <si>
    <t>Da confermare</t>
  </si>
  <si>
    <t>Animali</t>
  </si>
  <si>
    <t>Giochi</t>
  </si>
  <si>
    <t>Cinema</t>
  </si>
  <si>
    <t>Ognissanti</t>
  </si>
  <si>
    <t>ELENCO FESTIVITA’</t>
  </si>
  <si>
    <t>Calcetto</t>
  </si>
  <si>
    <t>Play Fifa 23</t>
  </si>
  <si>
    <t>Biglietti volo</t>
  </si>
  <si>
    <t>Compleanno Mary</t>
  </si>
  <si>
    <t>Pulizia corsello</t>
  </si>
  <si>
    <t>🐎</t>
  </si>
  <si>
    <t>equitazione</t>
  </si>
  <si>
    <t>Sostituzione tegole</t>
  </si>
  <si>
    <t>Cinema!!!</t>
  </si>
  <si>
    <t>Sushi</t>
  </si>
  <si>
    <t>Imbiancatura</t>
  </si>
  <si>
    <t>febbraio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</si>
</sst>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"/>
    <numFmt numFmtId="165" formatCode="d\-mmm\-yy;@"/>
    <numFmt numFmtId="166" formatCode="yyyy"/>
    <numFmt numFmtId="167" formatCode="dddd"/>
  </numFmts>
  <fonts count="13" x14ac:knownFonts="1">
    <font>
      <sz val="11"/>
      <color theme="1"/>
      <name val="Calibri"/>
      <family val="2"/>
      <scheme val="minor"/>
    </font>
    <font>
      <sz val="24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26"/>
      <color theme="4"/>
      <name val="Calibri"/>
      <family val="2"/>
      <scheme val="minor"/>
    </font>
    <font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rgb="FFFF9900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0">
    <xf numFmtId="0" fontId="0" fillId="0" borderId="0" xfId="0"/>
    <xf numFmtId="0" fontId="1" fillId="3" borderId="2" xfId="0" applyFont="1" applyFill="1" applyBorder="1"/>
    <xf numFmtId="0" fontId="1" fillId="3" borderId="3" xfId="0" applyFont="1" applyFill="1" applyBorder="1"/>
    <xf numFmtId="0" fontId="1" fillId="3" borderId="4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64" fontId="2" fillId="0" borderId="7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right" vertical="top"/>
    </xf>
    <xf numFmtId="164" fontId="3" fillId="0" borderId="9" xfId="0" applyNumberFormat="1" applyFont="1" applyBorder="1" applyAlignment="1">
      <alignment horizontal="right" vertical="top"/>
    </xf>
    <xf numFmtId="14" fontId="0" fillId="0" borderId="0" xfId="0" applyNumberFormat="1"/>
    <xf numFmtId="14" fontId="5" fillId="5" borderId="0" xfId="0" applyNumberFormat="1" applyFont="1" applyFill="1"/>
    <xf numFmtId="0" fontId="5" fillId="5" borderId="0" xfId="0" applyFont="1" applyFill="1"/>
    <xf numFmtId="167" fontId="0" fillId="0" borderId="0" xfId="0" applyNumberFormat="1"/>
    <xf numFmtId="0" fontId="7" fillId="0" borderId="0" xfId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6" borderId="1" xfId="0" applyFill="1" applyBorder="1"/>
    <xf numFmtId="0" fontId="0" fillId="6" borderId="1" xfId="0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14" fontId="5" fillId="6" borderId="0" xfId="0" applyNumberFormat="1" applyFont="1" applyFill="1"/>
    <xf numFmtId="165" fontId="9" fillId="0" borderId="0" xfId="0" applyNumberFormat="1" applyFont="1"/>
    <xf numFmtId="166" fontId="9" fillId="0" borderId="0" xfId="0" applyNumberFormat="1" applyFont="1"/>
    <xf numFmtId="165" fontId="9" fillId="4" borderId="0" xfId="0" applyNumberFormat="1" applyFont="1" applyFill="1" applyAlignment="1">
      <alignment horizontal="left"/>
    </xf>
    <xf numFmtId="0" fontId="9" fillId="4" borderId="0" xfId="0" applyFont="1" applyFill="1"/>
    <xf numFmtId="0" fontId="0" fillId="0" borderId="0" xfId="0" applyFont="1"/>
    <xf numFmtId="14" fontId="10" fillId="0" borderId="0" xfId="0" applyNumberFormat="1" applyFont="1"/>
    <xf numFmtId="167" fontId="0" fillId="0" borderId="0" xfId="0" applyNumberFormat="1" applyFont="1" applyAlignment="1">
      <alignment horizontal="left"/>
    </xf>
    <xf numFmtId="165" fontId="9" fillId="4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/>
    </xf>
    <xf numFmtId="14" fontId="5" fillId="0" borderId="1" xfId="0" applyNumberFormat="1" applyFont="1" applyFill="1" applyBorder="1"/>
    <xf numFmtId="14" fontId="5" fillId="6" borderId="1" xfId="0" applyNumberFormat="1" applyFont="1" applyFill="1" applyBorder="1"/>
    <xf numFmtId="164" fontId="0" fillId="0" borderId="0" xfId="0" applyNumberFormat="1"/>
    <xf numFmtId="0" fontId="5" fillId="0" borderId="0" xfId="0" applyNumberFormat="1" applyFont="1" applyAlignment="1">
      <alignment horizontal="center"/>
    </xf>
    <xf numFmtId="0" fontId="11" fillId="7" borderId="0" xfId="0" applyFont="1" applyFill="1" applyAlignment="1">
      <alignment horizontal="center" vertical="center"/>
    </xf>
    <xf numFmtId="164" fontId="12" fillId="0" borderId="12" xfId="0" applyNumberFormat="1" applyFont="1" applyBorder="1" applyAlignment="1">
      <alignment horizontal="left" vertical="top" wrapText="1"/>
    </xf>
    <xf numFmtId="164" fontId="12" fillId="0" borderId="15" xfId="0" applyNumberFormat="1" applyFont="1" applyBorder="1" applyAlignment="1">
      <alignment horizontal="left" vertical="top" wrapText="1"/>
    </xf>
    <xf numFmtId="14" fontId="1" fillId="3" borderId="4" xfId="0" applyNumberFormat="1" applyFont="1" applyFill="1" applyBorder="1"/>
    <xf numFmtId="0" fontId="6" fillId="0" borderId="0" xfId="0" applyFont="1" applyAlignment="1">
      <alignment horizontal="left"/>
    </xf>
    <xf numFmtId="164" fontId="6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64" fontId="12" fillId="0" borderId="10" xfId="0" applyNumberFormat="1" applyFont="1" applyBorder="1" applyAlignment="1">
      <alignment horizontal="left" vertical="top" wrapText="1"/>
    </xf>
    <xf numFmtId="164" fontId="12" fillId="0" borderId="11" xfId="0" applyNumberFormat="1" applyFont="1" applyBorder="1" applyAlignment="1">
      <alignment horizontal="left" vertical="top" wrapText="1"/>
    </xf>
    <xf numFmtId="164" fontId="12" fillId="0" borderId="13" xfId="0" applyNumberFormat="1" applyFont="1" applyBorder="1" applyAlignment="1">
      <alignment horizontal="left" vertical="top" wrapText="1"/>
    </xf>
    <xf numFmtId="164" fontId="12" fillId="0" borderId="14" xfId="0" applyNumberFormat="1" applyFont="1" applyBorder="1" applyAlignment="1">
      <alignment horizontal="left" vertical="top" wrapText="1"/>
    </xf>
    <xf numFmtId="0" fontId="0" fillId="7" borderId="0" xfId="0" applyFill="1"/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</cellXfs>
  <cellStyles count="2">
    <cellStyle name="Collegamento ipertestuale" xfId="1" builtinId="8"/>
    <cellStyle name="Normale" xfId="0" builtinId="0"/>
  </cellStyles>
  <dxfs count="1">
    <dxf>
      <font>
        <b val="0"/>
        <i/>
        <strike val="0"/>
        <color theme="0" tint="-0.3499862666707357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5B798-7F29-4A50-9B0B-0F2AF98BEEB4}">
  <sheetPr>
    <pageSetUpPr fitToPage="1"/>
  </sheetPr>
  <dimension ref="A1:J14"/>
  <sheetViews>
    <sheetView showGridLines="0" tabSelected="1" zoomScaleNormal="100" workbookViewId="0">
      <selection activeCell="B1" sqref="B1"/>
    </sheetView>
  </sheetViews>
  <sheetFormatPr defaultRowHeight="15" x14ac:dyDescent="0.25"/>
  <cols>
    <col min="2" max="8" width="18.7109375" customWidth="1"/>
    <col min="10" max="10" width="24.85546875" customWidth="1"/>
  </cols>
  <sheetData>
    <row r="1" spans="1:10" ht="31.5" x14ac:dyDescent="0.5">
      <c r="A1" s="47"/>
      <c r="B1" s="1" t="s">
        <v>103</v>
      </c>
      <c r="C1" s="2"/>
      <c r="D1" s="2"/>
      <c r="E1" s="2"/>
      <c r="F1" s="2"/>
      <c r="G1" s="2"/>
      <c r="H1" s="3">
        <v>2023</v>
      </c>
      <c r="I1" s="1" t="s">
        <v>21</v>
      </c>
      <c r="J1" s="39">
        <f ca="1">TODAY()</f>
        <v>44976</v>
      </c>
    </row>
    <row r="2" spans="1:10" ht="15.75" thickBot="1" x14ac:dyDescent="0.3">
      <c r="A2" s="47"/>
      <c r="B2" s="5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6" t="s">
        <v>6</v>
      </c>
      <c r="I2" s="48" t="s">
        <v>20</v>
      </c>
      <c r="J2" s="49">
        <f ca="1">WEEKNUM(J1)</f>
        <v>8</v>
      </c>
    </row>
    <row r="3" spans="1:10" ht="24.95" customHeight="1" x14ac:dyDescent="0.25">
      <c r="A3" s="36"/>
      <c r="B3" s="7">
        <f>DATE(H1,MONTH(B1&amp;1),1)-(WEEKDAY(DATE(H1,MONTH(B1&amp;1),1),2)-1)</f>
        <v>44956</v>
      </c>
      <c r="C3" s="8">
        <f>B3+1</f>
        <v>44957</v>
      </c>
      <c r="D3" s="8">
        <f t="shared" ref="D3:H3" si="0">C3+1</f>
        <v>44958</v>
      </c>
      <c r="E3" s="8">
        <f t="shared" si="0"/>
        <v>44959</v>
      </c>
      <c r="F3" s="8">
        <f t="shared" si="0"/>
        <v>44960</v>
      </c>
      <c r="G3" s="8">
        <f t="shared" si="0"/>
        <v>44961</v>
      </c>
      <c r="H3" s="9">
        <f t="shared" si="0"/>
        <v>44962</v>
      </c>
      <c r="J3" s="34"/>
    </row>
    <row r="4" spans="1:10" s="40" customFormat="1" ht="69.95" customHeight="1" x14ac:dyDescent="0.2">
      <c r="A4" s="36">
        <f>WEEKNUM(B3)</f>
        <v>5</v>
      </c>
      <c r="B4" s="43" t="str">
        <f>IFERROR(INDEX(eventi,MATCH(B3,eventi!$A:$A,0),7),"")</f>
        <v/>
      </c>
      <c r="C4" s="44" t="str">
        <f>IFERROR(INDEX(eventi,MATCH(C3,eventi!$A:$A,0),7),"")</f>
        <v/>
      </c>
      <c r="D4" s="44" t="str">
        <f>IFERROR(INDEX(eventi,MATCH(D3,eventi!$A:$A,0),7),"")</f>
        <v/>
      </c>
      <c r="E4" s="44" t="str">
        <f>IFERROR(INDEX(eventi,MATCH(E3,eventi!$A:$A,0),7),"")</f>
        <v/>
      </c>
      <c r="F4" s="44" t="str">
        <f>IFERROR(INDEX(eventi,MATCH(F3,eventi!$A:$A,0),7),"")</f>
        <v/>
      </c>
      <c r="G4" s="44" t="str">
        <f>IFERROR(INDEX(eventi,MATCH(G3,eventi!$A:$A,0),7),"")</f>
        <v/>
      </c>
      <c r="H4" s="37" t="str">
        <f>IFERROR(INDEX(eventi,MATCH(H3,eventi!$A:$A,0),7),"")</f>
        <v/>
      </c>
      <c r="J4" s="41"/>
    </row>
    <row r="5" spans="1:10" ht="24.95" customHeight="1" x14ac:dyDescent="0.25">
      <c r="A5" s="36"/>
      <c r="B5" s="7">
        <f t="shared" ref="B5:H5" si="1">B3+7</f>
        <v>44963</v>
      </c>
      <c r="C5" s="8">
        <f t="shared" si="1"/>
        <v>44964</v>
      </c>
      <c r="D5" s="8">
        <f t="shared" si="1"/>
        <v>44965</v>
      </c>
      <c r="E5" s="8">
        <f t="shared" si="1"/>
        <v>44966</v>
      </c>
      <c r="F5" s="8">
        <f t="shared" si="1"/>
        <v>44967</v>
      </c>
      <c r="G5" s="8">
        <f t="shared" si="1"/>
        <v>44968</v>
      </c>
      <c r="H5" s="9">
        <f t="shared" si="1"/>
        <v>44969</v>
      </c>
    </row>
    <row r="6" spans="1:10" s="40" customFormat="1" ht="69.95" customHeight="1" x14ac:dyDescent="0.2">
      <c r="A6" s="36">
        <f t="shared" ref="A6" si="2">WEEKNUM(B5)</f>
        <v>6</v>
      </c>
      <c r="B6" s="43" t="str">
        <f>IFERROR(INDEX(eventi,MATCH(B5,eventi!$A:$A,0),7),"")</f>
        <v/>
      </c>
      <c r="C6" s="44" t="str">
        <f>IFERROR(INDEX(eventi,MATCH(C5,eventi!$A:$A,0),7),"")</f>
        <v/>
      </c>
      <c r="D6" s="44" t="str">
        <f>IFERROR(INDEX(eventi,MATCH(D5,eventi!$A:$A,0),7),"")</f>
        <v/>
      </c>
      <c r="E6" s="44" t="str">
        <f>IFERROR(INDEX(eventi,MATCH(E5,eventi!$A:$A,0),7),"")</f>
        <v>🏠Imbiancatura</v>
      </c>
      <c r="F6" s="44" t="str">
        <f>IFERROR(INDEX(eventi,MATCH(F5,eventi!$A:$A,0),7),"")</f>
        <v/>
      </c>
      <c r="G6" s="44" t="str">
        <f>IFERROR(INDEX(eventi,MATCH(G5,eventi!$A:$A,0),7),"")</f>
        <v/>
      </c>
      <c r="H6" s="37" t="str">
        <f>IFERROR(INDEX(eventi,MATCH(H5,eventi!$A:$A,0),7),"")</f>
        <v/>
      </c>
    </row>
    <row r="7" spans="1:10" ht="24.95" customHeight="1" x14ac:dyDescent="0.25">
      <c r="A7" s="36"/>
      <c r="B7" s="7">
        <f t="shared" ref="B7" si="3">B5+7</f>
        <v>44970</v>
      </c>
      <c r="C7" s="8">
        <f t="shared" ref="C7:H7" si="4">C5+7</f>
        <v>44971</v>
      </c>
      <c r="D7" s="8">
        <f t="shared" si="4"/>
        <v>44972</v>
      </c>
      <c r="E7" s="8">
        <f t="shared" si="4"/>
        <v>44973</v>
      </c>
      <c r="F7" s="8">
        <f t="shared" si="4"/>
        <v>44974</v>
      </c>
      <c r="G7" s="8">
        <f t="shared" si="4"/>
        <v>44975</v>
      </c>
      <c r="H7" s="9">
        <f t="shared" si="4"/>
        <v>44976</v>
      </c>
    </row>
    <row r="8" spans="1:10" s="40" customFormat="1" ht="69.95" customHeight="1" x14ac:dyDescent="0.2">
      <c r="A8" s="36">
        <f t="shared" ref="A8" si="5">WEEKNUM(B7)</f>
        <v>7</v>
      </c>
      <c r="B8" s="43" t="str">
        <f>IFERROR(INDEX(eventi,MATCH(B7,eventi!$A:$A,0),7),"")</f>
        <v/>
      </c>
      <c r="C8" s="44" t="str">
        <f>IFERROR(INDEX(eventi,MATCH(C7,eventi!$A:$A,0),7),"")</f>
        <v/>
      </c>
      <c r="D8" s="44" t="str">
        <f>IFERROR(INDEX(eventi,MATCH(D7,eventi!$A:$A,0),7),"")</f>
        <v/>
      </c>
      <c r="E8" s="44" t="str">
        <f>IFERROR(INDEX(eventi,MATCH(E7,eventi!$A:$A,0),7),"")</f>
        <v/>
      </c>
      <c r="F8" s="44" t="str">
        <f>IFERROR(INDEX(eventi,MATCH(F7,eventi!$A:$A,0),7),"")</f>
        <v/>
      </c>
      <c r="G8" s="44" t="str">
        <f>IFERROR(INDEX(eventi,MATCH(G7,eventi!$A:$A,0),7),"")</f>
        <v/>
      </c>
      <c r="H8" s="37" t="str">
        <f>IFERROR(INDEX(eventi,MATCH(H7,eventi!$A:$A,0),7),"")</f>
        <v>⚽Calcetto</v>
      </c>
    </row>
    <row r="9" spans="1:10" ht="24.95" customHeight="1" x14ac:dyDescent="0.25">
      <c r="A9" s="36"/>
      <c r="B9" s="7">
        <f t="shared" ref="B9:H9" si="6">B7+7</f>
        <v>44977</v>
      </c>
      <c r="C9" s="8">
        <f t="shared" si="6"/>
        <v>44978</v>
      </c>
      <c r="D9" s="8">
        <f t="shared" si="6"/>
        <v>44979</v>
      </c>
      <c r="E9" s="8">
        <f t="shared" si="6"/>
        <v>44980</v>
      </c>
      <c r="F9" s="8">
        <f t="shared" si="6"/>
        <v>44981</v>
      </c>
      <c r="G9" s="8">
        <f t="shared" si="6"/>
        <v>44982</v>
      </c>
      <c r="H9" s="9">
        <f t="shared" si="6"/>
        <v>44983</v>
      </c>
    </row>
    <row r="10" spans="1:10" s="40" customFormat="1" ht="69.95" customHeight="1" x14ac:dyDescent="0.2">
      <c r="A10" s="36">
        <f t="shared" ref="A10" si="7">WEEKNUM(B9)</f>
        <v>8</v>
      </c>
      <c r="B10" s="43" t="str">
        <f>IFERROR(INDEX(eventi,MATCH(B9,eventi!$A:$A,0),7),"")</f>
        <v/>
      </c>
      <c r="C10" s="44" t="str">
        <f>IFERROR(INDEX(eventi,MATCH(C9,eventi!$A:$A,0),7),"")</f>
        <v/>
      </c>
      <c r="D10" s="44" t="str">
        <f>IFERROR(INDEX(eventi,MATCH(D9,eventi!$A:$A,0),7),"")</f>
        <v/>
      </c>
      <c r="E10" s="44" t="str">
        <f>IFERROR(INDEX(eventi,MATCH(E9,eventi!$A:$A,0),7),"")</f>
        <v>🏠Sostituzione tegole</v>
      </c>
      <c r="F10" s="44" t="str">
        <f>IFERROR(INDEX(eventi,MATCH(F9,eventi!$A:$A,0),7),"")</f>
        <v/>
      </c>
      <c r="G10" s="44" t="str">
        <f>IFERROR(INDEX(eventi,MATCH(G9,eventi!$A:$A,0),7),"")</f>
        <v>📽Cinema!!!
🍽Sushi</v>
      </c>
      <c r="H10" s="37" t="str">
        <f>IFERROR(INDEX(eventi,MATCH(H9,eventi!$A:$A,0),7),"")</f>
        <v/>
      </c>
    </row>
    <row r="11" spans="1:10" ht="24.95" customHeight="1" x14ac:dyDescent="0.25">
      <c r="A11" s="36"/>
      <c r="B11" s="7">
        <f t="shared" ref="B11:H11" si="8">B9+7</f>
        <v>44984</v>
      </c>
      <c r="C11" s="8">
        <f t="shared" si="8"/>
        <v>44985</v>
      </c>
      <c r="D11" s="8">
        <f t="shared" si="8"/>
        <v>44986</v>
      </c>
      <c r="E11" s="8">
        <f t="shared" si="8"/>
        <v>44987</v>
      </c>
      <c r="F11" s="8">
        <f t="shared" si="8"/>
        <v>44988</v>
      </c>
      <c r="G11" s="8">
        <f t="shared" si="8"/>
        <v>44989</v>
      </c>
      <c r="H11" s="9">
        <f t="shared" si="8"/>
        <v>44990</v>
      </c>
    </row>
    <row r="12" spans="1:10" s="40" customFormat="1" ht="69.95" customHeight="1" x14ac:dyDescent="0.2">
      <c r="A12" s="36">
        <f t="shared" ref="A12" si="9">WEEKNUM(B11)</f>
        <v>9</v>
      </c>
      <c r="B12" s="43" t="str">
        <f>IFERROR(INDEX(eventi,MATCH(B11,eventi!$A:$A,0),7),"")</f>
        <v/>
      </c>
      <c r="C12" s="44" t="str">
        <f>IFERROR(INDEX(eventi,MATCH(C11,eventi!$A:$A,0),7),"")</f>
        <v/>
      </c>
      <c r="D12" s="44" t="str">
        <f>IFERROR(INDEX(eventi,MATCH(D11,eventi!$A:$A,0),7),"")</f>
        <v/>
      </c>
      <c r="E12" s="44" t="str">
        <f>IFERROR(INDEX(eventi,MATCH(E11,eventi!$A:$A,0),7),"")</f>
        <v/>
      </c>
      <c r="F12" s="44" t="str">
        <f>IFERROR(INDEX(eventi,MATCH(F11,eventi!$A:$A,0),7),"")</f>
        <v/>
      </c>
      <c r="G12" s="44" t="str">
        <f>IFERROR(INDEX(eventi,MATCH(G11,eventi!$A:$A,0),7),"")</f>
        <v/>
      </c>
      <c r="H12" s="37" t="str">
        <f>IFERROR(INDEX(eventi,MATCH(H11,eventi!$A:$A,0),7),"")</f>
        <v/>
      </c>
    </row>
    <row r="13" spans="1:10" ht="24.95" customHeight="1" x14ac:dyDescent="0.25">
      <c r="A13" s="36"/>
      <c r="B13" s="7">
        <f t="shared" ref="B13:H13" si="10">B11+7</f>
        <v>44991</v>
      </c>
      <c r="C13" s="8">
        <f t="shared" si="10"/>
        <v>44992</v>
      </c>
      <c r="D13" s="8">
        <f t="shared" si="10"/>
        <v>44993</v>
      </c>
      <c r="E13" s="8">
        <f t="shared" si="10"/>
        <v>44994</v>
      </c>
      <c r="F13" s="8">
        <f t="shared" si="10"/>
        <v>44995</v>
      </c>
      <c r="G13" s="8">
        <f t="shared" si="10"/>
        <v>44996</v>
      </c>
      <c r="H13" s="9">
        <f t="shared" si="10"/>
        <v>44997</v>
      </c>
    </row>
    <row r="14" spans="1:10" s="42" customFormat="1" ht="69.95" customHeight="1" thickBot="1" x14ac:dyDescent="0.3">
      <c r="A14" s="36">
        <f t="shared" ref="A14" si="11">WEEKNUM(B13)</f>
        <v>10</v>
      </c>
      <c r="B14" s="45" t="str">
        <f>IFERROR(INDEX(eventi,MATCH(B13,eventi!$A:$A,0),7),"")</f>
        <v/>
      </c>
      <c r="C14" s="46" t="str">
        <f>IFERROR(INDEX(eventi,MATCH(C13,eventi!$A:$A,0),7),"")</f>
        <v/>
      </c>
      <c r="D14" s="46" t="str">
        <f>IFERROR(INDEX(eventi,MATCH(D13,eventi!$A:$A,0),7),"")</f>
        <v/>
      </c>
      <c r="E14" s="46" t="str">
        <f>IFERROR(INDEX(eventi,MATCH(E13,eventi!$A:$A,0),7),"")</f>
        <v/>
      </c>
      <c r="F14" s="46" t="str">
        <f>IFERROR(INDEX(eventi,MATCH(F13,eventi!$A:$A,0),7),"")</f>
        <v/>
      </c>
      <c r="G14" s="46" t="str">
        <f>IFERROR(INDEX(eventi,MATCH(G13,eventi!$A:$A,0),7),"")</f>
        <v/>
      </c>
      <c r="H14" s="38" t="str">
        <f>IFERROR(INDEX(eventi,MATCH(H13,eventi!$A:$A,0),7),"")</f>
        <v/>
      </c>
    </row>
  </sheetData>
  <conditionalFormatting sqref="B3:H14">
    <cfRule type="expression" dxfId="0" priority="1">
      <formula>MONTH(B3)&lt;&gt;MONTH($B$1&amp;1)</formula>
    </cfRule>
  </conditionalFormatting>
  <dataValidations count="1">
    <dataValidation type="list" allowBlank="1" showInputMessage="1" showErrorMessage="1" sqref="B1" xr:uid="{91901CFA-8E69-4CFF-AC1E-D31DAC68F2F4}">
      <formula1>"gennaio,febbraio,marzo,aprile,maggio,giugno,luglio,agosto,settembre,ottobre,novembre,dicembre"</formula1>
    </dataValidation>
  </dataValidations>
  <pageMargins left="0.70866141732283472" right="0.70866141732283472" top="0.74803149606299213" bottom="0.74803149606299213" header="0.31496062992125984" footer="0.31496062992125984"/>
  <pageSetup paperSize="9" scale="81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B02E6-8E8A-42D9-AC23-4DA714A261BD}">
  <dimension ref="A1:D14"/>
  <sheetViews>
    <sheetView workbookViewId="0">
      <selection activeCell="A3" sqref="A3:C14"/>
    </sheetView>
  </sheetViews>
  <sheetFormatPr defaultRowHeight="15" x14ac:dyDescent="0.25"/>
  <cols>
    <col min="1" max="2" width="12.7109375" customWidth="1"/>
    <col min="3" max="3" width="22.42578125" bestFit="1" customWidth="1"/>
    <col min="6" max="6" width="10.7109375" bestFit="1" customWidth="1"/>
  </cols>
  <sheetData>
    <row r="1" spans="1:4" x14ac:dyDescent="0.25">
      <c r="A1" s="23" t="s">
        <v>91</v>
      </c>
      <c r="B1" s="23"/>
      <c r="C1" s="24">
        <f>DATE('Excel Espresso'!H1,1,1)</f>
        <v>44927</v>
      </c>
    </row>
    <row r="2" spans="1:4" x14ac:dyDescent="0.25">
      <c r="A2" s="30" t="s">
        <v>7</v>
      </c>
      <c r="B2" s="25"/>
      <c r="C2" s="26" t="s">
        <v>8</v>
      </c>
      <c r="D2" s="27"/>
    </row>
    <row r="3" spans="1:4" x14ac:dyDescent="0.25">
      <c r="A3" s="28">
        <f>DATE(YEAR(C1),1,1)</f>
        <v>44927</v>
      </c>
      <c r="B3" s="29">
        <f>A3</f>
        <v>44927</v>
      </c>
      <c r="C3" s="27" t="s">
        <v>9</v>
      </c>
      <c r="D3" s="27"/>
    </row>
    <row r="4" spans="1:4" x14ac:dyDescent="0.25">
      <c r="A4" s="28">
        <f>DATE(YEAR(C1),1,6)</f>
        <v>44932</v>
      </c>
      <c r="B4" s="29">
        <f t="shared" ref="B4:B14" si="0">A4</f>
        <v>44932</v>
      </c>
      <c r="C4" s="27" t="s">
        <v>10</v>
      </c>
      <c r="D4" s="27"/>
    </row>
    <row r="5" spans="1:4" x14ac:dyDescent="0.25">
      <c r="A5" s="28">
        <f>pasqua!B21</f>
        <v>45025</v>
      </c>
      <c r="B5" s="29">
        <f t="shared" si="0"/>
        <v>45025</v>
      </c>
      <c r="C5" s="27" t="s">
        <v>11</v>
      </c>
      <c r="D5" s="27"/>
    </row>
    <row r="6" spans="1:4" x14ac:dyDescent="0.25">
      <c r="A6" s="28">
        <f>A5+1</f>
        <v>45026</v>
      </c>
      <c r="B6" s="29">
        <f t="shared" si="0"/>
        <v>45026</v>
      </c>
      <c r="C6" s="27" t="s">
        <v>12</v>
      </c>
      <c r="D6" s="27"/>
    </row>
    <row r="7" spans="1:4" x14ac:dyDescent="0.25">
      <c r="A7" s="28">
        <f>DATE(YEAR(C1),4,25)</f>
        <v>45041</v>
      </c>
      <c r="B7" s="29">
        <f t="shared" si="0"/>
        <v>45041</v>
      </c>
      <c r="C7" s="27" t="s">
        <v>13</v>
      </c>
      <c r="D7" s="27"/>
    </row>
    <row r="8" spans="1:4" x14ac:dyDescent="0.25">
      <c r="A8" s="28">
        <f>DATE(YEAR(C1),5,1)</f>
        <v>45047</v>
      </c>
      <c r="B8" s="29">
        <f t="shared" si="0"/>
        <v>45047</v>
      </c>
      <c r="C8" s="27" t="s">
        <v>14</v>
      </c>
      <c r="D8" s="27"/>
    </row>
    <row r="9" spans="1:4" x14ac:dyDescent="0.25">
      <c r="A9" s="28">
        <f>DATE(YEAR(C1),6,2)</f>
        <v>45079</v>
      </c>
      <c r="B9" s="29">
        <f t="shared" si="0"/>
        <v>45079</v>
      </c>
      <c r="C9" s="27" t="s">
        <v>15</v>
      </c>
      <c r="D9" s="27"/>
    </row>
    <row r="10" spans="1:4" x14ac:dyDescent="0.25">
      <c r="A10" s="28">
        <f>DATE(YEAR(C1),8,15)</f>
        <v>45153</v>
      </c>
      <c r="B10" s="29">
        <f t="shared" si="0"/>
        <v>45153</v>
      </c>
      <c r="C10" s="27" t="s">
        <v>16</v>
      </c>
      <c r="D10" s="27"/>
    </row>
    <row r="11" spans="1:4" x14ac:dyDescent="0.25">
      <c r="A11" s="28">
        <f>DATE(YEAR(C1),11,1)</f>
        <v>45231</v>
      </c>
      <c r="B11" s="29">
        <f t="shared" si="0"/>
        <v>45231</v>
      </c>
      <c r="C11" s="27" t="s">
        <v>90</v>
      </c>
      <c r="D11" s="27"/>
    </row>
    <row r="12" spans="1:4" x14ac:dyDescent="0.25">
      <c r="A12" s="28">
        <f>DATE(YEAR(C1),12,8)</f>
        <v>45268</v>
      </c>
      <c r="B12" s="29">
        <f t="shared" si="0"/>
        <v>45268</v>
      </c>
      <c r="C12" s="27" t="s">
        <v>17</v>
      </c>
      <c r="D12" s="27"/>
    </row>
    <row r="13" spans="1:4" x14ac:dyDescent="0.25">
      <c r="A13" s="28">
        <f>DATE(YEAR(C1),12,25)</f>
        <v>45285</v>
      </c>
      <c r="B13" s="29">
        <f t="shared" si="0"/>
        <v>45285</v>
      </c>
      <c r="C13" s="27" t="s">
        <v>18</v>
      </c>
      <c r="D13" s="27"/>
    </row>
    <row r="14" spans="1:4" x14ac:dyDescent="0.25">
      <c r="A14" s="28">
        <f>DATE(YEAR(C1),12,26)</f>
        <v>45286</v>
      </c>
      <c r="B14" s="29">
        <f t="shared" si="0"/>
        <v>45286</v>
      </c>
      <c r="C14" s="27" t="s">
        <v>19</v>
      </c>
      <c r="D14" s="27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5FE25-0EFB-4F61-BD81-035CF690CBBB}">
  <dimension ref="A1:AM33"/>
  <sheetViews>
    <sheetView workbookViewId="0">
      <selection activeCell="C21" sqref="C21"/>
    </sheetView>
  </sheetViews>
  <sheetFormatPr defaultRowHeight="15" x14ac:dyDescent="0.25"/>
  <cols>
    <col min="1" max="1" width="9.7109375" bestFit="1" customWidth="1"/>
    <col min="2" max="3" width="10.7109375" bestFit="1" customWidth="1"/>
    <col min="5" max="5" width="9.140625" customWidth="1"/>
    <col min="6" max="6" width="10.7109375" bestFit="1" customWidth="1"/>
    <col min="11" max="11" width="10.7109375" bestFit="1" customWidth="1"/>
    <col min="13" max="13" width="10.7109375" bestFit="1" customWidth="1"/>
    <col min="31" max="31" width="13.140625" customWidth="1"/>
    <col min="32" max="32" width="3" style="16" bestFit="1" customWidth="1"/>
    <col min="33" max="33" width="2.42578125" style="16" bestFit="1" customWidth="1"/>
  </cols>
  <sheetData>
    <row r="1" spans="1:37" x14ac:dyDescent="0.25">
      <c r="A1" s="17" t="s">
        <v>62</v>
      </c>
      <c r="B1" s="21" t="s">
        <v>48</v>
      </c>
      <c r="C1" s="21" t="s">
        <v>49</v>
      </c>
      <c r="E1" s="15" t="s">
        <v>51</v>
      </c>
      <c r="F1" s="35">
        <v>2023</v>
      </c>
      <c r="AE1" s="10">
        <v>44927</v>
      </c>
    </row>
    <row r="2" spans="1:37" x14ac:dyDescent="0.25">
      <c r="A2" s="18" t="s">
        <v>63</v>
      </c>
      <c r="B2" s="17">
        <v>22</v>
      </c>
      <c r="C2" s="17">
        <v>2</v>
      </c>
    </row>
    <row r="3" spans="1:37" x14ac:dyDescent="0.25">
      <c r="A3" s="18" t="s">
        <v>64</v>
      </c>
      <c r="B3" s="17">
        <v>23</v>
      </c>
      <c r="C3" s="17">
        <v>3</v>
      </c>
      <c r="AE3" s="17" t="s">
        <v>62</v>
      </c>
      <c r="AF3" s="17" t="s">
        <v>48</v>
      </c>
      <c r="AG3" s="17" t="s">
        <v>49</v>
      </c>
    </row>
    <row r="4" spans="1:37" x14ac:dyDescent="0.25">
      <c r="A4" s="18" t="s">
        <v>65</v>
      </c>
      <c r="B4" s="17">
        <v>23</v>
      </c>
      <c r="C4" s="17">
        <v>4</v>
      </c>
      <c r="AE4" s="18" t="s">
        <v>63</v>
      </c>
      <c r="AF4" s="17">
        <v>22</v>
      </c>
      <c r="AG4" s="17">
        <v>2</v>
      </c>
    </row>
    <row r="5" spans="1:37" x14ac:dyDescent="0.25">
      <c r="A5" s="19" t="s">
        <v>50</v>
      </c>
      <c r="B5" s="20">
        <v>24</v>
      </c>
      <c r="C5" s="20">
        <v>5</v>
      </c>
      <c r="AE5" s="18" t="s">
        <v>64</v>
      </c>
      <c r="AF5" s="17">
        <v>23</v>
      </c>
      <c r="AG5" s="17">
        <v>3</v>
      </c>
    </row>
    <row r="6" spans="1:37" x14ac:dyDescent="0.25">
      <c r="A6" s="18" t="s">
        <v>66</v>
      </c>
      <c r="B6" s="17">
        <v>24</v>
      </c>
      <c r="C6" s="17">
        <v>6</v>
      </c>
      <c r="AE6" s="18" t="s">
        <v>65</v>
      </c>
      <c r="AF6" s="17">
        <v>23</v>
      </c>
      <c r="AG6" s="17">
        <v>4</v>
      </c>
    </row>
    <row r="7" spans="1:37" x14ac:dyDescent="0.25">
      <c r="A7" s="18" t="s">
        <v>67</v>
      </c>
      <c r="B7" s="17">
        <v>25</v>
      </c>
      <c r="C7" s="17">
        <v>0</v>
      </c>
      <c r="AE7" s="18" t="s">
        <v>50</v>
      </c>
      <c r="AF7" s="17">
        <v>24</v>
      </c>
      <c r="AG7" s="17">
        <v>5</v>
      </c>
    </row>
    <row r="8" spans="1:37" x14ac:dyDescent="0.25">
      <c r="A8" s="18" t="s">
        <v>68</v>
      </c>
      <c r="B8" s="17">
        <v>26</v>
      </c>
      <c r="C8" s="17">
        <v>1</v>
      </c>
      <c r="AE8" s="18" t="s">
        <v>66</v>
      </c>
      <c r="AF8" s="17">
        <v>24</v>
      </c>
      <c r="AG8" s="17">
        <v>6</v>
      </c>
    </row>
    <row r="9" spans="1:37" x14ac:dyDescent="0.25">
      <c r="A9" s="18" t="s">
        <v>69</v>
      </c>
      <c r="B9" s="17">
        <v>25</v>
      </c>
      <c r="C9" s="17">
        <v>1</v>
      </c>
      <c r="AE9" s="18" t="s">
        <v>67</v>
      </c>
      <c r="AF9" s="17">
        <v>25</v>
      </c>
      <c r="AG9" s="17">
        <v>0</v>
      </c>
    </row>
    <row r="10" spans="1:37" x14ac:dyDescent="0.25">
      <c r="AE10" s="18" t="s">
        <v>68</v>
      </c>
      <c r="AF10" s="17">
        <v>26</v>
      </c>
      <c r="AG10" s="17">
        <v>1</v>
      </c>
    </row>
    <row r="11" spans="1:37" x14ac:dyDescent="0.25">
      <c r="A11" s="21" t="s">
        <v>52</v>
      </c>
      <c r="B11" t="s">
        <v>70</v>
      </c>
      <c r="F11" s="31">
        <f>MOD(F1,19)</f>
        <v>9</v>
      </c>
      <c r="G11" t="str">
        <f ca="1">IF(F11="","",_xlfn.FORMULATEXT(F11))</f>
        <v>=RESTO(F1;19)</v>
      </c>
      <c r="AE11" s="18" t="s">
        <v>69</v>
      </c>
      <c r="AF11" s="17">
        <v>25</v>
      </c>
      <c r="AG11" s="17">
        <v>1</v>
      </c>
    </row>
    <row r="12" spans="1:37" x14ac:dyDescent="0.25">
      <c r="A12" s="21" t="s">
        <v>53</v>
      </c>
      <c r="B12" t="s">
        <v>71</v>
      </c>
      <c r="F12" s="31">
        <f>MOD(F1,4)</f>
        <v>3</v>
      </c>
      <c r="G12" t="str">
        <f ca="1">IF(F12="","",_xlfn.FORMULATEXT(F12))</f>
        <v>=RESTO(F1;4)</v>
      </c>
    </row>
    <row r="13" spans="1:37" x14ac:dyDescent="0.25">
      <c r="A13" s="21" t="s">
        <v>54</v>
      </c>
      <c r="B13" t="s">
        <v>72</v>
      </c>
      <c r="F13" s="31">
        <f>MOD(F1,7)</f>
        <v>0</v>
      </c>
      <c r="G13" t="str">
        <f t="shared" ref="G13:G18" ca="1" si="0">IF(F13="","",_xlfn.FORMULATEXT(F13))</f>
        <v>=RESTO(F1;7)</v>
      </c>
      <c r="AJ13" t="s">
        <v>55</v>
      </c>
      <c r="AK13">
        <f>MOD((19*MOD($F$1,19)+24),30)</f>
        <v>15</v>
      </c>
    </row>
    <row r="14" spans="1:37" x14ac:dyDescent="0.25">
      <c r="A14" s="21" t="s">
        <v>55</v>
      </c>
      <c r="B14" t="s">
        <v>60</v>
      </c>
      <c r="F14" s="31">
        <f>MOD(19*F11+24,30)</f>
        <v>15</v>
      </c>
      <c r="G14" t="str">
        <f t="shared" ca="1" si="0"/>
        <v>=RESTO(19*F11+24;30)</v>
      </c>
      <c r="AJ14" t="s">
        <v>56</v>
      </c>
      <c r="AK14">
        <f>MOD((2*MOD($F$1,4)+4*MOD($F$1,7)+6*(MOD((19*MOD($F$1,19)+24),30))+5),7)</f>
        <v>3</v>
      </c>
    </row>
    <row r="15" spans="1:37" x14ac:dyDescent="0.25">
      <c r="A15" s="21" t="s">
        <v>56</v>
      </c>
      <c r="B15" t="s">
        <v>61</v>
      </c>
      <c r="F15" s="31">
        <f>MOD(2*F12+4*F13+6*F14+5,7)</f>
        <v>3</v>
      </c>
      <c r="G15" t="str">
        <f t="shared" ca="1" si="0"/>
        <v>=RESTO(2*F12+4*F13+6*F14+5;7)</v>
      </c>
      <c r="AJ15" t="s">
        <v>58</v>
      </c>
      <c r="AK15">
        <f>IF((MOD((19*MOD($F$1,19)+24),30))+(MOD((2*MOD($F$1,4)+4*MOD($F$1,7)+6*(MOD((19*MOD($F$1,19)+24),30))+5),7))&lt;10,(MOD((19*MOD($F$1,19)+24),30))+(MOD((2*MOD($F$1,4)+4*MOD($F$1,7)+6*(MOD((19*MOD($F$1,19)+24),30))+5),7))+22,(MOD((19*MOD($F$1,19)+24),30))+(MOD((2*MOD($F$1,4)+4*MOD($F$1,7)+6*(MOD((19*MOD($F$1,19)+24),30))+5),7))-9)</f>
        <v>9</v>
      </c>
    </row>
    <row r="16" spans="1:37" x14ac:dyDescent="0.25">
      <c r="F16" s="15"/>
      <c r="AJ16" t="s">
        <v>59</v>
      </c>
      <c r="AK16">
        <f>IF((MOD((19*MOD($F$1,19)+24),30))+(MOD((2*MOD($F$1,4)+4*MOD($F$1,7)+6*(MOD((19*MOD($F$1,19)+24),30))+5),7))&lt;10,3,4)</f>
        <v>4</v>
      </c>
    </row>
    <row r="17" spans="1:39" x14ac:dyDescent="0.25">
      <c r="A17" t="s">
        <v>58</v>
      </c>
      <c r="F17" s="31">
        <f>IF((F14+F15)&lt;10,F14+F15+22,F14+F15-9)</f>
        <v>9</v>
      </c>
      <c r="G17" t="str">
        <f t="shared" ca="1" si="0"/>
        <v>=SE((F14+F15)&lt;10;F14+F15+22;F14+F15-9)</v>
      </c>
      <c r="AJ17" t="s">
        <v>57</v>
      </c>
      <c r="AK17" s="10">
        <f>DATE(F1,IF((MOD((19*MOD($F$1,19)+24),30))+(MOD((2*MOD($F$1,4)+4*MOD($F$1,7)+6*(MOD((19*MOD($F$1,19)+24),30))+5),7))&lt;10,3,4),IF((MOD((19*MOD($F$1,19)+24),30))+(MOD((2*MOD($F$1,4)+4*MOD($F$1,7)+6*(MOD((19*MOD($F$1,19)+24),30))+5),7))&lt;10,(MOD((19*MOD($F$1,19)+24),30))+(MOD((2*MOD($F$1,4)+4*MOD($F$1,7)+6*(MOD((19*MOD($F$1,19)+24),30))+5),7))+22,(MOD((19*MOD($F$1,19)+24),30))+(MOD((2*MOD($F$1,4)+4*MOD($F$1,7)+6*(MOD((19*MOD($F$1,19)+24),30))+5),7))-9))</f>
        <v>45025</v>
      </c>
      <c r="AM17" s="10">
        <f>FLOOR(DATE(YEAR(AE1),5,DAY(MINUTE(YEAR(AE1)/38)/2+56)),7)-34</f>
        <v>45025</v>
      </c>
    </row>
    <row r="18" spans="1:39" x14ac:dyDescent="0.25">
      <c r="A18" t="s">
        <v>59</v>
      </c>
      <c r="F18" s="31">
        <f>IF((F14+F15)&lt;10,3,4)</f>
        <v>4</v>
      </c>
      <c r="G18" t="str">
        <f t="shared" ca="1" si="0"/>
        <v>=SE((F14+F15)&lt;10;3;4)</v>
      </c>
    </row>
    <row r="20" spans="1:39" x14ac:dyDescent="0.25">
      <c r="A20" t="s">
        <v>57</v>
      </c>
      <c r="B20" s="32">
        <f>DATE(F1,F18,F17)</f>
        <v>45025</v>
      </c>
      <c r="C20" s="13"/>
    </row>
    <row r="21" spans="1:39" x14ac:dyDescent="0.25">
      <c r="A21" t="s">
        <v>73</v>
      </c>
      <c r="B21" s="33">
        <f>IF(AND(F17=26,F18=4),B20-7,IF(AND(F17=25,F18=4,F11&gt;10,F14=28,F15=6),B20-7,B20))</f>
        <v>45025</v>
      </c>
      <c r="AK21" s="22" t="b">
        <f>IF(AND(F17=25,F18=4,F11&gt;10,F14=28,F15=6),B20-7)</f>
        <v>0</v>
      </c>
    </row>
    <row r="30" spans="1:39" x14ac:dyDescent="0.25">
      <c r="M30" s="10"/>
    </row>
    <row r="32" spans="1:39" x14ac:dyDescent="0.25">
      <c r="A32" s="14"/>
    </row>
    <row r="33" spans="1:1" x14ac:dyDescent="0.25">
      <c r="A33" s="14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53ABE-ED7B-4B1A-AB23-108DBDE6A087}">
  <dimension ref="A1:G20"/>
  <sheetViews>
    <sheetView workbookViewId="0">
      <selection sqref="A1:G1048576"/>
    </sheetView>
  </sheetViews>
  <sheetFormatPr defaultRowHeight="15" x14ac:dyDescent="0.25"/>
  <cols>
    <col min="1" max="1" width="10.7109375" style="10" bestFit="1" customWidth="1"/>
    <col min="2" max="2" width="30.7109375" customWidth="1"/>
    <col min="3" max="3" width="4.7109375" customWidth="1"/>
    <col min="4" max="4" width="30.7109375" customWidth="1"/>
    <col min="5" max="5" width="4.7109375" customWidth="1"/>
    <col min="6" max="6" width="20.7109375" customWidth="1"/>
  </cols>
  <sheetData>
    <row r="1" spans="1:7" x14ac:dyDescent="0.25">
      <c r="A1" s="11" t="s">
        <v>7</v>
      </c>
      <c r="B1" s="12" t="s">
        <v>43</v>
      </c>
      <c r="C1" s="12"/>
      <c r="D1" s="12" t="s">
        <v>44</v>
      </c>
      <c r="E1" s="12"/>
      <c r="F1" s="12" t="s">
        <v>41</v>
      </c>
      <c r="G1" s="12" t="s">
        <v>42</v>
      </c>
    </row>
    <row r="2" spans="1:7" x14ac:dyDescent="0.25">
      <c r="A2" s="10">
        <v>44951</v>
      </c>
      <c r="B2" t="s">
        <v>46</v>
      </c>
      <c r="C2" t="s">
        <v>22</v>
      </c>
      <c r="D2" t="s">
        <v>45</v>
      </c>
      <c r="E2" t="s">
        <v>24</v>
      </c>
      <c r="F2" t="str">
        <f t="shared" ref="F2:F20" si="0">_xlfn.IFNA(VLOOKUP(A2,festività,3,FALSE),"")</f>
        <v/>
      </c>
      <c r="G2" t="str">
        <f>_xlfn.TEXTJOIN(CHAR(10),TRUE,F2,C2&amp;B2,E2&amp;D2)</f>
        <v>💰Bollo auto
🚗Tagliando auto</v>
      </c>
    </row>
    <row r="3" spans="1:7" x14ac:dyDescent="0.25">
      <c r="A3" s="10">
        <v>44947</v>
      </c>
      <c r="B3" t="s">
        <v>96</v>
      </c>
      <c r="C3" t="s">
        <v>36</v>
      </c>
      <c r="F3" t="str">
        <f t="shared" si="0"/>
        <v/>
      </c>
      <c r="G3" t="str">
        <f t="shared" ref="G3:G20" si="1">_xlfn.TEXTJOIN(CHAR(10),TRUE,F3,C3&amp;B3,E3&amp;D3)</f>
        <v>❓Pulizia corsello</v>
      </c>
    </row>
    <row r="4" spans="1:7" x14ac:dyDescent="0.25">
      <c r="A4" s="10">
        <v>44932</v>
      </c>
      <c r="B4" t="s">
        <v>95</v>
      </c>
      <c r="C4" t="s">
        <v>23</v>
      </c>
      <c r="F4" t="str">
        <f t="shared" si="0"/>
        <v>Epifania</v>
      </c>
      <c r="G4" t="str">
        <f t="shared" si="1"/>
        <v>Epifania
🎂Compleanno Mary</v>
      </c>
    </row>
    <row r="5" spans="1:7" x14ac:dyDescent="0.25">
      <c r="A5" s="10">
        <v>44930</v>
      </c>
      <c r="B5" t="s">
        <v>93</v>
      </c>
      <c r="C5" t="s">
        <v>25</v>
      </c>
      <c r="F5" t="str">
        <f t="shared" si="0"/>
        <v/>
      </c>
      <c r="G5" t="str">
        <f t="shared" si="1"/>
        <v>🎮Play Fifa 23</v>
      </c>
    </row>
    <row r="6" spans="1:7" x14ac:dyDescent="0.25">
      <c r="A6" s="10">
        <v>44941</v>
      </c>
      <c r="B6" t="s">
        <v>92</v>
      </c>
      <c r="C6" t="s">
        <v>27</v>
      </c>
      <c r="F6" t="str">
        <f t="shared" si="0"/>
        <v/>
      </c>
      <c r="G6" t="str">
        <f t="shared" si="1"/>
        <v>⚽Calcetto</v>
      </c>
    </row>
    <row r="7" spans="1:7" x14ac:dyDescent="0.25">
      <c r="A7" s="10">
        <v>44927</v>
      </c>
      <c r="B7" t="s">
        <v>47</v>
      </c>
      <c r="C7" t="s">
        <v>23</v>
      </c>
      <c r="D7" t="s">
        <v>94</v>
      </c>
      <c r="E7" t="s">
        <v>34</v>
      </c>
      <c r="F7" t="str">
        <f t="shared" si="0"/>
        <v>Capodanno</v>
      </c>
      <c r="G7" t="str">
        <f t="shared" si="1"/>
        <v>Capodanno
🎂Compleanno Roby
✈Biglietti volo</v>
      </c>
    </row>
    <row r="8" spans="1:7" x14ac:dyDescent="0.25">
      <c r="A8" s="10">
        <v>44976</v>
      </c>
      <c r="B8" t="s">
        <v>92</v>
      </c>
      <c r="C8" t="s">
        <v>27</v>
      </c>
      <c r="F8" t="str">
        <f t="shared" si="0"/>
        <v/>
      </c>
      <c r="G8" t="str">
        <f t="shared" si="1"/>
        <v>⚽Calcetto</v>
      </c>
    </row>
    <row r="9" spans="1:7" x14ac:dyDescent="0.25">
      <c r="A9" s="10">
        <v>44966</v>
      </c>
      <c r="B9" t="s">
        <v>102</v>
      </c>
      <c r="C9" t="s">
        <v>28</v>
      </c>
      <c r="F9" t="str">
        <f t="shared" si="0"/>
        <v/>
      </c>
      <c r="G9" t="str">
        <f t="shared" si="1"/>
        <v>🏠Imbiancatura</v>
      </c>
    </row>
    <row r="10" spans="1:7" x14ac:dyDescent="0.25">
      <c r="A10" s="10">
        <v>44980</v>
      </c>
      <c r="B10" t="s">
        <v>99</v>
      </c>
      <c r="C10" t="s">
        <v>28</v>
      </c>
      <c r="F10" t="str">
        <f t="shared" si="0"/>
        <v/>
      </c>
      <c r="G10" t="str">
        <f t="shared" si="1"/>
        <v>🏠Sostituzione tegole</v>
      </c>
    </row>
    <row r="11" spans="1:7" x14ac:dyDescent="0.25">
      <c r="A11" s="10">
        <v>44982</v>
      </c>
      <c r="B11" t="s">
        <v>100</v>
      </c>
      <c r="C11" t="s">
        <v>29</v>
      </c>
      <c r="D11" t="s">
        <v>101</v>
      </c>
      <c r="E11" t="s">
        <v>26</v>
      </c>
      <c r="F11" t="str">
        <f t="shared" si="0"/>
        <v/>
      </c>
      <c r="G11" t="str">
        <f t="shared" si="1"/>
        <v>📽Cinema!!!
🍽Sushi</v>
      </c>
    </row>
    <row r="12" spans="1:7" x14ac:dyDescent="0.25">
      <c r="F12" t="str">
        <f t="shared" si="0"/>
        <v/>
      </c>
      <c r="G12" t="str">
        <f t="shared" si="1"/>
        <v/>
      </c>
    </row>
    <row r="13" spans="1:7" x14ac:dyDescent="0.25">
      <c r="F13" t="str">
        <f t="shared" si="0"/>
        <v/>
      </c>
      <c r="G13" t="str">
        <f t="shared" si="1"/>
        <v/>
      </c>
    </row>
    <row r="14" spans="1:7" x14ac:dyDescent="0.25">
      <c r="F14" t="str">
        <f t="shared" si="0"/>
        <v/>
      </c>
      <c r="G14" t="str">
        <f t="shared" si="1"/>
        <v/>
      </c>
    </row>
    <row r="15" spans="1:7" x14ac:dyDescent="0.25">
      <c r="F15" t="str">
        <f t="shared" si="0"/>
        <v/>
      </c>
      <c r="G15" t="str">
        <f t="shared" si="1"/>
        <v/>
      </c>
    </row>
    <row r="16" spans="1:7" x14ac:dyDescent="0.25">
      <c r="F16" t="str">
        <f t="shared" si="0"/>
        <v/>
      </c>
      <c r="G16" t="str">
        <f t="shared" si="1"/>
        <v/>
      </c>
    </row>
    <row r="17" spans="6:7" x14ac:dyDescent="0.25">
      <c r="F17" t="str">
        <f t="shared" si="0"/>
        <v/>
      </c>
      <c r="G17" t="str">
        <f t="shared" si="1"/>
        <v/>
      </c>
    </row>
    <row r="18" spans="6:7" x14ac:dyDescent="0.25">
      <c r="F18" t="str">
        <f t="shared" si="0"/>
        <v/>
      </c>
      <c r="G18" t="str">
        <f t="shared" si="1"/>
        <v/>
      </c>
    </row>
    <row r="19" spans="6:7" x14ac:dyDescent="0.25">
      <c r="F19" t="str">
        <f t="shared" si="0"/>
        <v/>
      </c>
      <c r="G19" t="str">
        <f t="shared" si="1"/>
        <v/>
      </c>
    </row>
    <row r="20" spans="6:7" x14ac:dyDescent="0.25">
      <c r="F20" t="str">
        <f t="shared" si="0"/>
        <v/>
      </c>
      <c r="G20" t="str">
        <f t="shared" si="1"/>
        <v/>
      </c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8BEBDE0D-F246-4B67-95B8-F1263348A2D2}">
          <x14:formula1>
            <xm:f>icone!$A$2:$A$24</xm:f>
          </x14:formula1>
          <xm:sqref>E2:E11 C2:C11</xm:sqref>
        </x14:dataValidation>
        <x14:dataValidation type="list" allowBlank="1" showInputMessage="1" showErrorMessage="1" xr:uid="{B8B417B8-C419-4A45-8A22-6E9330973BC0}">
          <x14:formula1>
            <xm:f>icone!$A$2:$A$19</xm:f>
          </x14:formula1>
          <xm:sqref>C12:C20 E12:E20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1E9D00-CDD9-4876-9278-2AA10CDA1EFE}">
  <dimension ref="A1:B19"/>
  <sheetViews>
    <sheetView workbookViewId="0">
      <selection activeCell="B20" sqref="B20"/>
    </sheetView>
  </sheetViews>
  <sheetFormatPr defaultRowHeight="15" x14ac:dyDescent="0.25"/>
  <sheetData>
    <row r="1" spans="1:2" x14ac:dyDescent="0.25">
      <c r="A1" s="12" t="s">
        <v>74</v>
      </c>
      <c r="B1" s="12" t="s">
        <v>75</v>
      </c>
    </row>
    <row r="2" spans="1:2" x14ac:dyDescent="0.25">
      <c r="B2" t="s">
        <v>76</v>
      </c>
    </row>
    <row r="3" spans="1:2" x14ac:dyDescent="0.25">
      <c r="A3" t="s">
        <v>32</v>
      </c>
      <c r="B3" t="s">
        <v>87</v>
      </c>
    </row>
    <row r="4" spans="1:2" x14ac:dyDescent="0.25">
      <c r="A4" t="s">
        <v>24</v>
      </c>
      <c r="B4" t="s">
        <v>79</v>
      </c>
    </row>
    <row r="5" spans="1:2" x14ac:dyDescent="0.25">
      <c r="A5" t="s">
        <v>22</v>
      </c>
      <c r="B5" t="s">
        <v>77</v>
      </c>
    </row>
    <row r="6" spans="1:2" x14ac:dyDescent="0.25">
      <c r="A6" t="s">
        <v>28</v>
      </c>
      <c r="B6" t="s">
        <v>84</v>
      </c>
    </row>
    <row r="7" spans="1:2" x14ac:dyDescent="0.25">
      <c r="A7" t="s">
        <v>26</v>
      </c>
      <c r="B7" t="s">
        <v>80</v>
      </c>
    </row>
    <row r="8" spans="1:2" x14ac:dyDescent="0.25">
      <c r="A8" t="s">
        <v>29</v>
      </c>
      <c r="B8" t="s">
        <v>89</v>
      </c>
    </row>
    <row r="9" spans="1:2" x14ac:dyDescent="0.25">
      <c r="A9" t="s">
        <v>23</v>
      </c>
      <c r="B9" t="s">
        <v>78</v>
      </c>
    </row>
    <row r="10" spans="1:2" x14ac:dyDescent="0.25">
      <c r="A10" t="s">
        <v>25</v>
      </c>
      <c r="B10" t="s">
        <v>38</v>
      </c>
    </row>
    <row r="11" spans="1:2" x14ac:dyDescent="0.25">
      <c r="A11" t="s">
        <v>36</v>
      </c>
      <c r="B11" t="s">
        <v>86</v>
      </c>
    </row>
    <row r="12" spans="1:2" x14ac:dyDescent="0.25">
      <c r="A12" t="s">
        <v>27</v>
      </c>
      <c r="B12" t="s">
        <v>88</v>
      </c>
    </row>
    <row r="13" spans="1:2" x14ac:dyDescent="0.25">
      <c r="A13" t="s">
        <v>33</v>
      </c>
      <c r="B13" t="s">
        <v>81</v>
      </c>
    </row>
    <row r="14" spans="1:2" x14ac:dyDescent="0.25">
      <c r="A14" t="s">
        <v>30</v>
      </c>
      <c r="B14" t="s">
        <v>39</v>
      </c>
    </row>
    <row r="15" spans="1:2" x14ac:dyDescent="0.25">
      <c r="A15" t="s">
        <v>31</v>
      </c>
      <c r="B15" t="s">
        <v>40</v>
      </c>
    </row>
    <row r="16" spans="1:2" x14ac:dyDescent="0.25">
      <c r="A16" t="s">
        <v>37</v>
      </c>
      <c r="B16" t="s">
        <v>85</v>
      </c>
    </row>
    <row r="17" spans="1:2" x14ac:dyDescent="0.25">
      <c r="A17" t="s">
        <v>35</v>
      </c>
      <c r="B17" t="s">
        <v>83</v>
      </c>
    </row>
    <row r="18" spans="1:2" x14ac:dyDescent="0.25">
      <c r="A18" t="s">
        <v>34</v>
      </c>
      <c r="B18" t="s">
        <v>82</v>
      </c>
    </row>
    <row r="19" spans="1:2" x14ac:dyDescent="0.25">
      <c r="A19" t="s">
        <v>97</v>
      </c>
      <c r="B19" t="s">
        <v>98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3</vt:i4>
      </vt:variant>
    </vt:vector>
  </HeadingPairs>
  <TitlesOfParts>
    <vt:vector size="8" baseType="lpstr">
      <vt:lpstr>Excel Espresso</vt:lpstr>
      <vt:lpstr>festività</vt:lpstr>
      <vt:lpstr>pasqua</vt:lpstr>
      <vt:lpstr>eventi</vt:lpstr>
      <vt:lpstr>icone</vt:lpstr>
      <vt:lpstr>'Excel Espresso'!Area_stampa</vt:lpstr>
      <vt:lpstr>eventi</vt:lpstr>
      <vt:lpstr>festività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Pierobon</dc:creator>
  <cp:lastModifiedBy>Cristian Pierobon</cp:lastModifiedBy>
  <cp:lastPrinted>2022-01-15T10:19:52Z</cp:lastPrinted>
  <dcterms:created xsi:type="dcterms:W3CDTF">2022-01-13T21:20:02Z</dcterms:created>
  <dcterms:modified xsi:type="dcterms:W3CDTF">2023-02-19T20:14:59Z</dcterms:modified>
</cp:coreProperties>
</file>